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<sst xmlns="http://schemas.openxmlformats.org/spreadsheetml/2006/main" count="26" uniqueCount="19">
  <si>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Dose initiale</t>
  </si>
  <si>
    <t>mg</t>
  </si>
  <si>
    <t>Date départ</t>
  </si>
  <si>
    <t>Dilution dans</t>
  </si>
  <si>
    <t>ml</t>
  </si>
  <si>
    <t>Réduction logarithmique (classique)</t>
  </si>
  <si>
    <t xml:space="preserve">Réduction adaptée </t>
  </si>
  <si>
    <t>Réduction linéaire</t>
  </si>
  <si>
    <t>Semaine</t>
  </si>
  <si>
    <t>Palier</t>
  </si>
  <si>
    <t>Date</t>
  </si>
  <si>
    <t>Fraction</t>
  </si>
  <si>
    <t>Dose</t>
  </si>
  <si>
    <t>Reduction relative</t>
  </si>
  <si>
    <t>Reduction mg</t>
  </si>
  <si>
    <t>Volume à prendre (ml)</t>
  </si>
  <si>
    <t>Volume à jeter (ml)</t>
  </si>
  <si>
    <t>Dose (mg)</t>
  </si>
  <si>
    <t>Jour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</si>
</sst>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0.000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20.6"/>
      <name val="Arial"/>
      <family val="2"/>
    </font>
    <font>
      <sz val="14.9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 applyProtection="1">
      <alignment/>
      <protection locked="0"/>
    </xf>
    <xf numFmtId="165" fontId="1" fillId="2" borderId="1" xfId="0" applyNumberFormat="1" applyFont="1" applyFill="1" applyBorder="1" applyAlignment="1" applyProtection="1">
      <alignment/>
      <protection locked="0"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" fillId="2" borderId="1" xfId="0" applyNumberFormat="1" applyFont="1" applyFill="1" applyBorder="1" applyAlignment="1" applyProtection="1">
      <alignment/>
      <protection locked="0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0" borderId="1" xfId="0" applyBorder="1" applyAlignment="1">
      <alignment horizontal="center"/>
    </xf>
    <xf numFmtId="166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60" b="0" i="0" u="none" baseline="0">
                <a:latin typeface="Arial"/>
                <a:ea typeface="Arial"/>
                <a:cs typeface="Arial"/>
              </a:rPr>
              <a:t>Diagramme de réduction</a:t>
            </a:r>
          </a:p>
        </c:rich>
      </c:tx>
      <c:layout>
        <c:manualLayout>
          <c:xMode val="factor"/>
          <c:yMode val="factor"/>
          <c:x val="0.013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875"/>
          <c:w val="0.9277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#N/A</c:f>
            </c:strRef>
          </c:cat>
          <c:val>
            <c:numRef>
              <c:f>#N/A</c:f>
            </c:numRef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95" b="0" i="0" u="none" baseline="0">
                    <a:latin typeface="Arial"/>
                    <a:ea typeface="Arial"/>
                    <a:cs typeface="Arial"/>
                  </a:rPr>
                  <a:t>Semaine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495" b="0" i="0" u="none" baseline="0">
                <a:latin typeface="Arial"/>
                <a:ea typeface="Arial"/>
                <a:cs typeface="Arial"/>
              </a:defRPr>
            </a:pPr>
          </a:p>
        </c:txPr>
        <c:crossAx val="13342501"/>
        <c:crossesAt val="0"/>
        <c:auto val="0"/>
        <c:lblOffset val="100"/>
        <c:noMultiLvlLbl val="0"/>
      </c:cat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95" b="0" i="0" u="none" baseline="0">
                    <a:latin typeface="Arial"/>
                    <a:ea typeface="Arial"/>
                    <a:cs typeface="Arial"/>
                  </a:rPr>
                  <a:t>Fraction de la dose initiale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495" b="0" i="0" u="none" baseline="0">
                <a:latin typeface="Arial"/>
                <a:ea typeface="Arial"/>
                <a:cs typeface="Arial"/>
              </a:defRPr>
            </a:pPr>
          </a:p>
        </c:txPr>
        <c:crossAx val="148250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52"/>
          <c:y val="0.147"/>
          <c:w val="0.5"/>
          <c:h val="0.2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59</xdr:row>
      <xdr:rowOff>133350</xdr:rowOff>
    </xdr:from>
    <xdr:to>
      <xdr:col>15</xdr:col>
      <xdr:colOff>19050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47625" y="5772150"/>
        <a:ext cx="5715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="110" zoomScaleNormal="110" workbookViewId="0" topLeftCell="A1">
      <selection activeCell="B2" sqref="B2"/>
    </sheetView>
  </sheetViews>
  <sheetFormatPr defaultColWidth="11.421875" defaultRowHeight="12.75"/>
  <cols>
    <col min="1" max="1" width="12.7109375" style="0" customWidth="1"/>
    <col min="2" max="2" width="7.57421875" style="0" customWidth="1"/>
    <col min="3" max="3" width="11.57421875" style="0" customWidth="1"/>
    <col min="4" max="11" width="0" style="0" hidden="1" customWidth="1"/>
    <col min="12" max="12" width="10.00390625" style="0" customWidth="1"/>
    <col min="13" max="13" width="8.00390625" style="0" customWidth="1"/>
    <col min="14" max="14" width="19.57421875" style="0" customWidth="1"/>
    <col min="15" max="15" width="16.7109375" style="0" customWidth="1"/>
    <col min="16" max="16" width="11.57421875" style="0" customWidth="1"/>
    <col min="17" max="22" width="0" style="0" hidden="1" customWidth="1"/>
    <col min="23" max="16384" width="11.57421875" style="0" customWidth="1"/>
  </cols>
  <sheetData>
    <row r="1" spans="1:3" ht="12">
      <c r="A1" s="1" t="s">
        <v>0</v>
      </c>
      <c r="B1" s="2">
        <v>20</v>
      </c>
      <c r="C1" s="1" t="s">
        <v>1</v>
      </c>
    </row>
    <row r="2" spans="1:4" ht="12">
      <c r="A2" s="1" t="s">
        <v>2</v>
      </c>
      <c r="B2" s="3">
        <v>41141</v>
      </c>
      <c r="C2" s="4"/>
      <c r="D2" s="5"/>
    </row>
    <row r="3" spans="1:4" ht="12">
      <c r="A3" s="1" t="s">
        <v>3</v>
      </c>
      <c r="B3" s="6">
        <v>100</v>
      </c>
      <c r="C3" s="4" t="s">
        <v>4</v>
      </c>
      <c r="D3" s="5"/>
    </row>
    <row r="4" ht="12">
      <c r="D4" s="5"/>
    </row>
    <row r="5" spans="6:18" ht="12">
      <c r="F5" t="s">
        <v>5</v>
      </c>
      <c r="L5" s="7" t="s">
        <v>6</v>
      </c>
      <c r="R5" t="s">
        <v>7</v>
      </c>
    </row>
    <row r="6" spans="1:21" ht="12">
      <c r="A6" s="8" t="s">
        <v>8</v>
      </c>
      <c r="B6" s="8" t="s">
        <v>9</v>
      </c>
      <c r="C6" s="8" t="s">
        <v>10</v>
      </c>
      <c r="D6" s="8"/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/>
      <c r="L6" s="8" t="s">
        <v>17</v>
      </c>
      <c r="M6" s="8" t="s">
        <v>11</v>
      </c>
      <c r="N6" s="8" t="s">
        <v>15</v>
      </c>
      <c r="O6" s="8" t="s">
        <v>16</v>
      </c>
      <c r="Q6" t="s">
        <v>18</v>
      </c>
      <c r="R6" t="s">
        <v>12</v>
      </c>
      <c r="S6" t="s">
        <v>11</v>
      </c>
      <c r="T6" t="s">
        <v>15</v>
      </c>
      <c r="U6" t="s">
        <v>16</v>
      </c>
    </row>
    <row r="7" spans="1:21" ht="12">
      <c r="A7" s="8">
        <f>B7*2</f>
        <v>0</v>
      </c>
      <c r="B7" s="8">
        <v>0</v>
      </c>
      <c r="C7" s="9">
        <f>B2</f>
        <v>41141</v>
      </c>
      <c r="D7" s="8"/>
      <c r="E7" s="10">
        <v>1</v>
      </c>
      <c r="F7" s="10">
        <f>B1</f>
        <v>20</v>
      </c>
      <c r="G7" s="10"/>
      <c r="H7" s="10"/>
      <c r="I7" s="10">
        <f>E7*$B$3</f>
        <v>100</v>
      </c>
      <c r="J7" s="10">
        <f>(1-E7)*$B$3</f>
        <v>0</v>
      </c>
      <c r="K7" s="11"/>
      <c r="L7" s="12">
        <f>F7</f>
        <v>20</v>
      </c>
      <c r="M7" s="12">
        <v>1</v>
      </c>
      <c r="N7" s="12">
        <f>ROUND(2*M7*$B$3,0)/2</f>
        <v>100</v>
      </c>
      <c r="O7" s="12">
        <f>ROUND(2*(1-M7)*$B$3,0)/2</f>
        <v>0</v>
      </c>
      <c r="Q7">
        <v>0</v>
      </c>
      <c r="R7" s="13">
        <f>S7*F7</f>
        <v>20</v>
      </c>
      <c r="S7" s="13">
        <f>(1-1/300*Q7)</f>
        <v>1</v>
      </c>
      <c r="T7" s="13">
        <f>S7*$B$3</f>
        <v>100</v>
      </c>
      <c r="U7" s="13">
        <f>(1-S7)*$B$3</f>
        <v>0</v>
      </c>
    </row>
    <row r="8" spans="1:21" ht="12">
      <c r="A8" s="8">
        <f>B8*2</f>
        <v>2</v>
      </c>
      <c r="B8" s="8">
        <v>1</v>
      </c>
      <c r="C8" s="9">
        <f>C7+14</f>
        <v>41155</v>
      </c>
      <c r="D8" s="8"/>
      <c r="E8" s="10">
        <f>0.9^B8</f>
        <v>0.9</v>
      </c>
      <c r="F8" s="10">
        <f>$F$7*E8</f>
        <v>18</v>
      </c>
      <c r="G8" s="10">
        <f>E7-E8</f>
        <v>0.09999999999999998</v>
      </c>
      <c r="H8" s="10">
        <f>F8-F7</f>
        <v>-2</v>
      </c>
      <c r="I8" s="10">
        <f>E8*$B$3</f>
        <v>90</v>
      </c>
      <c r="J8" s="10">
        <f>(1-E8)*$B$3</f>
        <v>9.999999999999998</v>
      </c>
      <c r="K8" s="11"/>
      <c r="L8" s="12">
        <f>F8</f>
        <v>18</v>
      </c>
      <c r="M8" s="12">
        <f>L8/$F$7</f>
        <v>0.9</v>
      </c>
      <c r="N8" s="12">
        <f>ROUND(2*M8*$B$3,0)/2</f>
        <v>90</v>
      </c>
      <c r="O8" s="12">
        <f>ROUND(2*(1-M8)*$B$3,0)/2</f>
        <v>10</v>
      </c>
      <c r="Q8">
        <f>7*A8</f>
        <v>14</v>
      </c>
      <c r="R8" s="13">
        <f>S8*F8</f>
        <v>17.16</v>
      </c>
      <c r="S8" s="13">
        <f>(1-1/300*Q8)</f>
        <v>0.9533333333333334</v>
      </c>
      <c r="T8" s="13">
        <f>S8*$B$3</f>
        <v>95.33333333333334</v>
      </c>
      <c r="U8" s="13">
        <f>(1-S8)*$B$3</f>
        <v>4.666666666666663</v>
      </c>
    </row>
    <row r="9" spans="1:21" ht="12">
      <c r="A9" s="8">
        <f>B9*2</f>
        <v>4</v>
      </c>
      <c r="B9" s="8">
        <v>2</v>
      </c>
      <c r="C9" s="9">
        <f>C8+14</f>
        <v>41169</v>
      </c>
      <c r="D9" s="8"/>
      <c r="E9" s="10">
        <f>0.9^B9</f>
        <v>0.81</v>
      </c>
      <c r="F9" s="10">
        <f>$F$7*E9</f>
        <v>16.200000000000003</v>
      </c>
      <c r="G9" s="10">
        <f>E8-E9</f>
        <v>0.08999999999999997</v>
      </c>
      <c r="H9" s="10">
        <f>F9-F8</f>
        <v>-1.7999999999999972</v>
      </c>
      <c r="I9" s="10">
        <f>E9*$B$3</f>
        <v>81</v>
      </c>
      <c r="J9" s="10">
        <f>(1-E9)*$B$3</f>
        <v>18.999999999999993</v>
      </c>
      <c r="K9" s="11"/>
      <c r="L9" s="12">
        <f>F9</f>
        <v>16.200000000000003</v>
      </c>
      <c r="M9" s="12">
        <f>L9/$F$7</f>
        <v>0.8100000000000002</v>
      </c>
      <c r="N9" s="12">
        <f>ROUND(2*M9*$B$3,0)/2</f>
        <v>81</v>
      </c>
      <c r="O9" s="12">
        <f>ROUND(2*(1-M9)*$B$3,0)/2</f>
        <v>19</v>
      </c>
      <c r="Q9">
        <f>7*A9</f>
        <v>28</v>
      </c>
      <c r="R9" s="13">
        <f>S9*F9</f>
        <v>14.688000000000002</v>
      </c>
      <c r="S9" s="13">
        <f>(1-1/300*Q9)</f>
        <v>0.9066666666666666</v>
      </c>
      <c r="T9" s="13">
        <f>S9*$B$3</f>
        <v>90.66666666666666</v>
      </c>
      <c r="U9" s="13">
        <f>(1-S9)*$B$3</f>
        <v>9.333333333333337</v>
      </c>
    </row>
    <row r="10" spans="1:21" ht="12">
      <c r="A10" s="8">
        <f>B10*2</f>
        <v>6</v>
      </c>
      <c r="B10" s="8">
        <v>3</v>
      </c>
      <c r="C10" s="9">
        <f>C9+14</f>
        <v>41183</v>
      </c>
      <c r="D10" s="8"/>
      <c r="E10" s="10">
        <f>0.9^B10</f>
        <v>0.7290000000000001</v>
      </c>
      <c r="F10" s="10">
        <f>$F$7*E10</f>
        <v>14.580000000000002</v>
      </c>
      <c r="G10" s="10">
        <f>E9-E10</f>
        <v>0.08099999999999996</v>
      </c>
      <c r="H10" s="10">
        <f>F10-F9</f>
        <v>-1.620000000000001</v>
      </c>
      <c r="I10" s="10">
        <f>E10*$B$3</f>
        <v>72.9</v>
      </c>
      <c r="J10" s="10">
        <f>(1-E10)*$B$3</f>
        <v>27.09999999999999</v>
      </c>
      <c r="K10" s="11"/>
      <c r="L10" s="12">
        <f>F10</f>
        <v>14.580000000000002</v>
      </c>
      <c r="M10" s="12">
        <f>L10/$F$7</f>
        <v>0.7290000000000001</v>
      </c>
      <c r="N10" s="12">
        <f>ROUND(2*M10*$B$3,0)/2</f>
        <v>73</v>
      </c>
      <c r="O10" s="12">
        <f>ROUND(2*(1-M10)*$B$3,0)/2</f>
        <v>27</v>
      </c>
      <c r="Q10">
        <f>7*A10</f>
        <v>42</v>
      </c>
      <c r="R10" s="13">
        <f>S10*F10</f>
        <v>12.538800000000002</v>
      </c>
      <c r="S10" s="13">
        <f>(1-1/300*Q10)</f>
        <v>0.86</v>
      </c>
      <c r="T10" s="13">
        <f>S10*$B$3</f>
        <v>86</v>
      </c>
      <c r="U10" s="13">
        <f>(1-S10)*$B$3</f>
        <v>14.000000000000002</v>
      </c>
    </row>
    <row r="11" spans="1:21" ht="12">
      <c r="A11" s="8">
        <f>B11*2</f>
        <v>8</v>
      </c>
      <c r="B11" s="8">
        <v>4</v>
      </c>
      <c r="C11" s="9">
        <f>C10+14</f>
        <v>41197</v>
      </c>
      <c r="D11" s="8"/>
      <c r="E11" s="10">
        <f>0.9^B11</f>
        <v>0.6561</v>
      </c>
      <c r="F11" s="10">
        <f>$F$7*E11</f>
        <v>13.122</v>
      </c>
      <c r="G11" s="10">
        <f>E10-E11</f>
        <v>0.07290000000000008</v>
      </c>
      <c r="H11" s="10">
        <f>F11-F10</f>
        <v>-1.458000000000002</v>
      </c>
      <c r="I11" s="10">
        <f>E11*$B$3</f>
        <v>65.61</v>
      </c>
      <c r="J11" s="10">
        <f>(1-E11)*$B$3</f>
        <v>34.39</v>
      </c>
      <c r="K11" s="11"/>
      <c r="L11" s="12">
        <f>F11</f>
        <v>13.122</v>
      </c>
      <c r="M11" s="12">
        <f>L11/$F$7</f>
        <v>0.6561</v>
      </c>
      <c r="N11" s="12">
        <f>ROUND(2*M11*$B$3,0)/2</f>
        <v>65.5</v>
      </c>
      <c r="O11" s="12">
        <f>ROUND(2*(1-M11)*$B$3,0)/2</f>
        <v>34.5</v>
      </c>
      <c r="Q11">
        <f>7*A11</f>
        <v>56</v>
      </c>
      <c r="R11" s="13">
        <f>S11*F11</f>
        <v>10.67256</v>
      </c>
      <c r="S11" s="13">
        <f>(1-1/300*Q11)</f>
        <v>0.8133333333333334</v>
      </c>
      <c r="T11" s="13">
        <f>S11*$B$3</f>
        <v>81.33333333333333</v>
      </c>
      <c r="U11" s="13">
        <f>(1-S11)*$B$3</f>
        <v>18.666666666666664</v>
      </c>
    </row>
    <row r="12" spans="1:21" ht="12">
      <c r="A12" s="8">
        <f>B12*2</f>
        <v>10</v>
      </c>
      <c r="B12" s="8">
        <v>5</v>
      </c>
      <c r="C12" s="9">
        <f>C11+14</f>
        <v>41211</v>
      </c>
      <c r="D12" s="8"/>
      <c r="E12" s="10">
        <f>0.9^B12</f>
        <v>0.5904900000000001</v>
      </c>
      <c r="F12" s="10">
        <f>$F$7*E12</f>
        <v>11.809800000000001</v>
      </c>
      <c r="G12" s="10">
        <f>E11-E12</f>
        <v>0.06560999999999995</v>
      </c>
      <c r="H12" s="10">
        <f>F12-F11</f>
        <v>-1.312199999999999</v>
      </c>
      <c r="I12" s="10">
        <f>E12*$B$3</f>
        <v>59.04900000000001</v>
      </c>
      <c r="J12" s="10">
        <f>(1-E12)*$B$3</f>
        <v>40.95099999999999</v>
      </c>
      <c r="K12" s="11"/>
      <c r="L12" s="12">
        <f>F12</f>
        <v>11.809800000000001</v>
      </c>
      <c r="M12" s="12">
        <f>L12/$F$7</f>
        <v>0.5904900000000001</v>
      </c>
      <c r="N12" s="12">
        <f>ROUND(2*M12*$B$3,0)/2</f>
        <v>59</v>
      </c>
      <c r="O12" s="12">
        <f>ROUND(2*(1-M12)*$B$3,0)/2</f>
        <v>41</v>
      </c>
      <c r="Q12">
        <f>7*A12</f>
        <v>70</v>
      </c>
      <c r="R12" s="13">
        <f>S12*F12</f>
        <v>9.05418</v>
      </c>
      <c r="S12" s="13">
        <f>(1-1/300*Q12)</f>
        <v>0.7666666666666666</v>
      </c>
      <c r="T12" s="13">
        <f>S12*$B$3</f>
        <v>76.66666666666666</v>
      </c>
      <c r="U12" s="13">
        <f>(1-S12)*$B$3</f>
        <v>23.33333333333334</v>
      </c>
    </row>
    <row r="13" spans="1:21" ht="12">
      <c r="A13" s="8">
        <f>B13*2</f>
        <v>12</v>
      </c>
      <c r="B13" s="8">
        <v>6</v>
      </c>
      <c r="C13" s="9">
        <f>C12+14</f>
        <v>41225</v>
      </c>
      <c r="D13" s="8"/>
      <c r="E13" s="10">
        <f>0.9^B13</f>
        <v>0.531441</v>
      </c>
      <c r="F13" s="10">
        <f>$F$7*E13</f>
        <v>10.628820000000001</v>
      </c>
      <c r="G13" s="10">
        <f>E12-E13</f>
        <v>0.05904900000000002</v>
      </c>
      <c r="H13" s="10">
        <f>F13-F12</f>
        <v>-1.18098</v>
      </c>
      <c r="I13" s="10">
        <f>E13*$B$3</f>
        <v>53.14410000000001</v>
      </c>
      <c r="J13" s="10">
        <f>(1-E13)*$B$3</f>
        <v>46.85589999999999</v>
      </c>
      <c r="K13" s="11"/>
      <c r="L13" s="12">
        <f>F13</f>
        <v>10.628820000000001</v>
      </c>
      <c r="M13" s="12">
        <f>L13/$F$7</f>
        <v>0.531441</v>
      </c>
      <c r="N13" s="12">
        <f>ROUND(2*M13*$B$3,0)/2</f>
        <v>53</v>
      </c>
      <c r="O13" s="12">
        <f>ROUND(2*(1-M13)*$B$3,0)/2</f>
        <v>47</v>
      </c>
      <c r="Q13">
        <f>7*A13</f>
        <v>84</v>
      </c>
      <c r="R13" s="13">
        <f>S13*F13</f>
        <v>7.6527504</v>
      </c>
      <c r="S13" s="13">
        <f>(1-1/300*Q13)</f>
        <v>0.72</v>
      </c>
      <c r="T13" s="13">
        <f>S13*$B$3</f>
        <v>72</v>
      </c>
      <c r="U13" s="13">
        <f>(1-S13)*$B$3</f>
        <v>28.000000000000004</v>
      </c>
    </row>
    <row r="14" spans="1:21" ht="12">
      <c r="A14" s="8">
        <f>B14*2</f>
        <v>14</v>
      </c>
      <c r="B14" s="8">
        <v>7</v>
      </c>
      <c r="C14" s="9">
        <f>C13+14</f>
        <v>41239</v>
      </c>
      <c r="D14" s="8"/>
      <c r="E14" s="10">
        <f>0.9^B14</f>
        <v>0.4782969000000001</v>
      </c>
      <c r="F14" s="10">
        <f>$F$7*E14</f>
        <v>9.565938000000001</v>
      </c>
      <c r="G14" s="10">
        <f>E13-E14</f>
        <v>0.05314409999999997</v>
      </c>
      <c r="H14" s="10">
        <f>F14-F13</f>
        <v>-1.062882</v>
      </c>
      <c r="I14" s="10">
        <f>E14*$B$3</f>
        <v>47.82969000000001</v>
      </c>
      <c r="J14" s="10">
        <f>(1-E14)*$B$3</f>
        <v>52.170309999999986</v>
      </c>
      <c r="K14" s="11"/>
      <c r="L14" s="12">
        <f>F14</f>
        <v>9.565938000000001</v>
      </c>
      <c r="M14" s="12">
        <f>L14/$F$7</f>
        <v>0.4782969</v>
      </c>
      <c r="N14" s="12">
        <f>ROUND(2*M14*$B$3,0)/2</f>
        <v>48</v>
      </c>
      <c r="O14" s="12">
        <f>ROUND(2*(1-M14)*$B$3,0)/2</f>
        <v>52</v>
      </c>
      <c r="Q14">
        <f>7*A14</f>
        <v>98</v>
      </c>
      <c r="R14" s="13">
        <f>S14*F14</f>
        <v>6.4410649200000005</v>
      </c>
      <c r="S14" s="13">
        <f>(1-1/300*Q14)</f>
        <v>0.6733333333333333</v>
      </c>
      <c r="T14" s="13">
        <f>S14*$B$3</f>
        <v>67.33333333333333</v>
      </c>
      <c r="U14" s="13">
        <f>(1-S14)*$B$3</f>
        <v>32.666666666666664</v>
      </c>
    </row>
    <row r="15" spans="1:21" ht="12">
      <c r="A15" s="8">
        <f>B15*2</f>
        <v>16</v>
      </c>
      <c r="B15" s="8">
        <v>8</v>
      </c>
      <c r="C15" s="9">
        <f>C14+14</f>
        <v>41253</v>
      </c>
      <c r="D15" s="8"/>
      <c r="E15" s="10">
        <f>0.9^B15</f>
        <v>0.4304672100000001</v>
      </c>
      <c r="F15" s="10">
        <f>$F$7*E15</f>
        <v>8.609344200000002</v>
      </c>
      <c r="G15" s="10">
        <f>E14-E15</f>
        <v>0.04782968999999998</v>
      </c>
      <c r="H15" s="10">
        <f>F15-F14</f>
        <v>-0.9565937999999985</v>
      </c>
      <c r="I15" s="10">
        <f>E15*$B$3</f>
        <v>43.04672100000001</v>
      </c>
      <c r="J15" s="10">
        <f>(1-E15)*$B$3</f>
        <v>56.95327899999999</v>
      </c>
      <c r="K15" s="11"/>
      <c r="L15" s="12">
        <f>F15</f>
        <v>8.609344200000002</v>
      </c>
      <c r="M15" s="12">
        <f>L15/$F$7</f>
        <v>0.4304672100000001</v>
      </c>
      <c r="N15" s="12">
        <f>ROUND(2*M15*$B$3,0)/2</f>
        <v>43</v>
      </c>
      <c r="O15" s="12">
        <f>ROUND(2*(1-M15)*$B$3,0)/2</f>
        <v>57</v>
      </c>
      <c r="Q15">
        <f>7*A15</f>
        <v>112</v>
      </c>
      <c r="R15" s="13">
        <f>S15*F15</f>
        <v>5.395189032000002</v>
      </c>
      <c r="S15" s="13">
        <f>(1-1/300*Q15)</f>
        <v>0.6266666666666667</v>
      </c>
      <c r="T15" s="13">
        <f>S15*$B$3</f>
        <v>62.66666666666667</v>
      </c>
      <c r="U15" s="13">
        <f>(1-S15)*$B$3</f>
        <v>37.33333333333333</v>
      </c>
    </row>
    <row r="16" spans="1:21" ht="12">
      <c r="A16" s="8">
        <f>B16*2</f>
        <v>18</v>
      </c>
      <c r="B16" s="8">
        <v>9</v>
      </c>
      <c r="C16" s="9">
        <f>C15+14</f>
        <v>41267</v>
      </c>
      <c r="D16" s="8"/>
      <c r="E16" s="10">
        <f>0.9^B16</f>
        <v>0.3874204890000001</v>
      </c>
      <c r="F16" s="10">
        <f>$F$7*E16</f>
        <v>7.748409780000002</v>
      </c>
      <c r="G16" s="10">
        <f>E15-E16</f>
        <v>0.04304672100000001</v>
      </c>
      <c r="H16" s="10">
        <f>F16-F15</f>
        <v>-0.8609344200000004</v>
      </c>
      <c r="I16" s="10">
        <f>E16*$B$3</f>
        <v>38.74204890000001</v>
      </c>
      <c r="J16" s="10">
        <f>(1-E16)*$B$3</f>
        <v>61.257951099999985</v>
      </c>
      <c r="K16" s="11"/>
      <c r="L16" s="12">
        <f>F16</f>
        <v>7.748409780000002</v>
      </c>
      <c r="M16" s="12">
        <f>L16/$F$7</f>
        <v>0.3874204890000001</v>
      </c>
      <c r="N16" s="12">
        <f>ROUND(2*M16*$B$3,0)/2</f>
        <v>38.5</v>
      </c>
      <c r="O16" s="12">
        <f>ROUND(2*(1-M16)*$B$3,0)/2</f>
        <v>61.5</v>
      </c>
      <c r="Q16">
        <f>7*A16</f>
        <v>126</v>
      </c>
      <c r="R16" s="13">
        <f>S16*F16</f>
        <v>4.4940776724000004</v>
      </c>
      <c r="S16" s="13">
        <f>(1-1/300*Q16)</f>
        <v>0.58</v>
      </c>
      <c r="T16" s="13">
        <f>S16*$B$3</f>
        <v>57.99999999999999</v>
      </c>
      <c r="U16" s="13">
        <f>(1-S16)*$B$3</f>
        <v>42.00000000000001</v>
      </c>
    </row>
    <row r="17" spans="1:21" ht="12">
      <c r="A17" s="8">
        <f>B17*2</f>
        <v>20</v>
      </c>
      <c r="B17" s="8">
        <v>10</v>
      </c>
      <c r="C17" s="9">
        <f>C16+14</f>
        <v>41281</v>
      </c>
      <c r="D17" s="8"/>
      <c r="E17" s="10">
        <f>0.9^B17</f>
        <v>0.3486784401000001</v>
      </c>
      <c r="F17" s="10">
        <f>$F$7*E17</f>
        <v>6.973568802000002</v>
      </c>
      <c r="G17" s="10">
        <f>E16-E17</f>
        <v>0.03874204889999999</v>
      </c>
      <c r="H17" s="10">
        <f>F17-F16</f>
        <v>-0.7748409780000003</v>
      </c>
      <c r="I17" s="10">
        <f>E17*$B$3</f>
        <v>34.86784401000001</v>
      </c>
      <c r="J17" s="10">
        <f>(1-E17)*$B$3</f>
        <v>65.13215599</v>
      </c>
      <c r="K17" s="11"/>
      <c r="L17" s="12">
        <f>F17</f>
        <v>6.973568802000002</v>
      </c>
      <c r="M17" s="12">
        <f>L17/$F$7</f>
        <v>0.3486784401000001</v>
      </c>
      <c r="N17" s="12">
        <f>ROUND(2*M17*$B$3,0)/2</f>
        <v>35</v>
      </c>
      <c r="O17" s="12">
        <f>ROUND(2*(1-M17)*$B$3,0)/2</f>
        <v>65</v>
      </c>
      <c r="Q17">
        <f>7*A17</f>
        <v>140</v>
      </c>
      <c r="R17" s="13">
        <f>S17*F17</f>
        <v>3.719236694400001</v>
      </c>
      <c r="S17" s="13">
        <f>(1-1/300*Q17)</f>
        <v>0.5333333333333333</v>
      </c>
      <c r="T17" s="13">
        <f>S17*$B$3</f>
        <v>53.333333333333336</v>
      </c>
      <c r="U17" s="13">
        <f>(1-S17)*$B$3</f>
        <v>46.666666666666664</v>
      </c>
    </row>
    <row r="18" spans="1:21" ht="12">
      <c r="A18" s="8">
        <f>B18*2</f>
        <v>22</v>
      </c>
      <c r="B18" s="8">
        <v>11</v>
      </c>
      <c r="C18" s="9">
        <f>C17+14</f>
        <v>41295</v>
      </c>
      <c r="D18" s="8"/>
      <c r="E18" s="10">
        <f>0.9^B18</f>
        <v>0.31381059609000006</v>
      </c>
      <c r="F18" s="10">
        <f>$F$7*E18</f>
        <v>6.276211921800002</v>
      </c>
      <c r="G18" s="10">
        <f>E17-E18</f>
        <v>0.03486784401000004</v>
      </c>
      <c r="H18" s="10">
        <f>F18-F17</f>
        <v>-0.6973568802000001</v>
      </c>
      <c r="I18" s="10">
        <f>E18*$B$3</f>
        <v>31.381059609000005</v>
      </c>
      <c r="J18" s="10">
        <f>(1-E18)*$B$3</f>
        <v>68.618940391</v>
      </c>
      <c r="K18" s="11"/>
      <c r="L18" s="12">
        <f>F18</f>
        <v>6.276211921800002</v>
      </c>
      <c r="M18" s="12">
        <f>L18/$F$7</f>
        <v>0.31381059609000006</v>
      </c>
      <c r="N18" s="12">
        <f>ROUND(2*M18*$B$3,0)/2</f>
        <v>31.5</v>
      </c>
      <c r="O18" s="12">
        <f>ROUND(2*(1-M18)*$B$3,0)/2</f>
        <v>68.5</v>
      </c>
      <c r="Q18">
        <f>7*A18</f>
        <v>154</v>
      </c>
      <c r="R18" s="13">
        <f>S18*F18</f>
        <v>3.054423135276</v>
      </c>
      <c r="S18" s="13">
        <f>(1-1/300*Q18)</f>
        <v>0.4866666666666666</v>
      </c>
      <c r="T18" s="13">
        <f>S18*$B$3</f>
        <v>48.66666666666666</v>
      </c>
      <c r="U18" s="13">
        <f>(1-S18)*$B$3</f>
        <v>51.33333333333334</v>
      </c>
    </row>
    <row r="19" spans="1:21" ht="12">
      <c r="A19" s="8">
        <f>B19*2</f>
        <v>24</v>
      </c>
      <c r="B19" s="8">
        <v>12</v>
      </c>
      <c r="C19" s="9">
        <f>C18+14</f>
        <v>41309</v>
      </c>
      <c r="D19" s="8"/>
      <c r="E19" s="10">
        <f>0.9^B19</f>
        <v>0.2824295364810001</v>
      </c>
      <c r="F19" s="10">
        <f>$F$7*E19</f>
        <v>5.648590729620002</v>
      </c>
      <c r="G19" s="10">
        <f>E18-E19</f>
        <v>0.03138105960899995</v>
      </c>
      <c r="H19" s="10">
        <f>F19-F18</f>
        <v>-0.6276211921799995</v>
      </c>
      <c r="I19" s="10">
        <f>E19*$B$3</f>
        <v>28.242953648100013</v>
      </c>
      <c r="J19" s="10">
        <f>(1-E19)*$B$3</f>
        <v>71.75704635189999</v>
      </c>
      <c r="K19" s="11"/>
      <c r="L19" s="12">
        <f>F19</f>
        <v>5.648590729620002</v>
      </c>
      <c r="M19" s="12">
        <f>L19/$F$7</f>
        <v>0.2824295364810001</v>
      </c>
      <c r="N19" s="12">
        <f>ROUND(2*M19*$B$3,0)/2</f>
        <v>28</v>
      </c>
      <c r="O19" s="12">
        <f>ROUND(2*(1-M19)*$B$3,0)/2</f>
        <v>72</v>
      </c>
      <c r="Q19">
        <f>7*A19</f>
        <v>168</v>
      </c>
      <c r="R19" s="13">
        <f>S19*F19</f>
        <v>2.4853799210328007</v>
      </c>
      <c r="S19" s="13">
        <f>(1-1/300*Q19)</f>
        <v>0.43999999999999995</v>
      </c>
      <c r="T19" s="13">
        <f>S19*$B$3</f>
        <v>43.99999999999999</v>
      </c>
      <c r="U19" s="13">
        <f>(1-S19)*$B$3</f>
        <v>56.00000000000001</v>
      </c>
    </row>
    <row r="20" spans="1:21" ht="12">
      <c r="A20" s="8">
        <f>B20*2</f>
        <v>26</v>
      </c>
      <c r="B20" s="8">
        <v>13</v>
      </c>
      <c r="C20" s="9">
        <f>C19+14</f>
        <v>41323</v>
      </c>
      <c r="D20" s="8"/>
      <c r="E20" s="10">
        <f>0.9^B20</f>
        <v>0.2541865828329001</v>
      </c>
      <c r="F20" s="10">
        <f>$F$7*E20</f>
        <v>5.083731656658001</v>
      </c>
      <c r="G20" s="10">
        <f>E19-E20</f>
        <v>0.028242953648100033</v>
      </c>
      <c r="H20" s="10">
        <f>F20-F19</f>
        <v>-0.5648590729620011</v>
      </c>
      <c r="I20" s="10">
        <f>E20*$B$3</f>
        <v>25.418658283290007</v>
      </c>
      <c r="J20" s="10">
        <f>(1-E20)*$B$3</f>
        <v>74.58134171670999</v>
      </c>
      <c r="K20" s="11"/>
      <c r="L20" s="12">
        <f>F20</f>
        <v>5.083731656658001</v>
      </c>
      <c r="M20" s="12">
        <f>L20/$F$7</f>
        <v>0.2541865828329001</v>
      </c>
      <c r="N20" s="12">
        <f>ROUND(2*M20*$B$3,0)/2</f>
        <v>25.5</v>
      </c>
      <c r="O20" s="12">
        <f>ROUND(2*(1-M20)*$B$3,0)/2</f>
        <v>74.5</v>
      </c>
      <c r="Q20">
        <f>7*A20</f>
        <v>182</v>
      </c>
      <c r="R20" s="13">
        <f>S20*F20</f>
        <v>1.9996011182854803</v>
      </c>
      <c r="S20" s="13">
        <f>(1-1/300*Q20)</f>
        <v>0.3933333333333333</v>
      </c>
      <c r="T20" s="13">
        <f>S20*$B$3</f>
        <v>39.33333333333333</v>
      </c>
      <c r="U20" s="13">
        <f>(1-S20)*$B$3</f>
        <v>60.66666666666667</v>
      </c>
    </row>
    <row r="21" spans="1:21" ht="12">
      <c r="A21" s="8">
        <f>B21*2</f>
        <v>28</v>
      </c>
      <c r="B21" s="8">
        <v>14</v>
      </c>
      <c r="C21" s="9">
        <f>C20+14</f>
        <v>41337</v>
      </c>
      <c r="D21" s="8"/>
      <c r="E21" s="10">
        <f>0.9^B21</f>
        <v>0.2287679245496101</v>
      </c>
      <c r="F21" s="10">
        <f>$F$7*E21</f>
        <v>4.575358490992202</v>
      </c>
      <c r="G21" s="10">
        <f>E20-E21</f>
        <v>0.025418658283289985</v>
      </c>
      <c r="H21" s="10">
        <f>F21-F20</f>
        <v>-0.508373165665799</v>
      </c>
      <c r="I21" s="10">
        <f>E21*$B$3</f>
        <v>22.87679245496101</v>
      </c>
      <c r="J21" s="10">
        <f>(1-E21)*$B$3</f>
        <v>77.12320754503898</v>
      </c>
      <c r="K21" s="11"/>
      <c r="L21" s="12">
        <f>F21</f>
        <v>4.575358490992202</v>
      </c>
      <c r="M21" s="12">
        <f>L21/$F$7</f>
        <v>0.2287679245496101</v>
      </c>
      <c r="N21" s="12">
        <f>ROUND(2*M21*$B$3,0)/2</f>
        <v>23</v>
      </c>
      <c r="O21" s="12">
        <f>ROUND(2*(1-M21)*$B$3,0)/2</f>
        <v>77</v>
      </c>
      <c r="Q21">
        <f>7*A21</f>
        <v>196</v>
      </c>
      <c r="R21" s="13">
        <f>S21*F21</f>
        <v>1.5861242768772967</v>
      </c>
      <c r="S21" s="13">
        <f>(1-1/300*Q21)</f>
        <v>0.3466666666666667</v>
      </c>
      <c r="T21" s="13">
        <f>S21*$B$3</f>
        <v>34.66666666666667</v>
      </c>
      <c r="U21" s="13">
        <f>(1-S21)*$B$3</f>
        <v>65.33333333333333</v>
      </c>
    </row>
    <row r="22" spans="1:21" ht="12">
      <c r="A22" s="8">
        <f>B22*2</f>
        <v>30</v>
      </c>
      <c r="B22" s="8">
        <v>15</v>
      </c>
      <c r="C22" s="9">
        <f>C21+14</f>
        <v>41351</v>
      </c>
      <c r="D22" s="8"/>
      <c r="E22" s="10">
        <f>0.9^B22</f>
        <v>0.20589113209464907</v>
      </c>
      <c r="F22" s="10">
        <f>$F$7*E22</f>
        <v>4.117822641892982</v>
      </c>
      <c r="G22" s="10">
        <f>E21-E22</f>
        <v>0.02287679245496102</v>
      </c>
      <c r="H22" s="10">
        <f>F22-F21</f>
        <v>-0.4575358490992203</v>
      </c>
      <c r="I22" s="10">
        <f>E22*$B$3</f>
        <v>20.58911320946491</v>
      </c>
      <c r="J22" s="10">
        <f>(1-E22)*$B$3</f>
        <v>79.4108867905351</v>
      </c>
      <c r="K22" s="11"/>
      <c r="L22" s="12">
        <f>F22</f>
        <v>4.117822641892982</v>
      </c>
      <c r="M22" s="12">
        <f>L22/$F$7</f>
        <v>0.2058911320946491</v>
      </c>
      <c r="N22" s="12">
        <f>ROUND(2*M22*$B$3,0)/2</f>
        <v>20.5</v>
      </c>
      <c r="O22" s="12">
        <f>ROUND(2*(1-M22)*$B$3,0)/2</f>
        <v>79.5</v>
      </c>
      <c r="Q22">
        <f>7*A22</f>
        <v>210</v>
      </c>
      <c r="R22" s="13">
        <f>S22*F22</f>
        <v>1.2353467925678943</v>
      </c>
      <c r="S22" s="13">
        <f>(1-1/300*Q22)</f>
        <v>0.29999999999999993</v>
      </c>
      <c r="T22" s="13">
        <f>S22*$B$3</f>
        <v>29.999999999999993</v>
      </c>
      <c r="U22" s="13">
        <f>(1-S22)*$B$3</f>
        <v>70</v>
      </c>
    </row>
    <row r="23" spans="1:21" ht="12">
      <c r="A23" s="8">
        <f>B23*2</f>
        <v>32</v>
      </c>
      <c r="B23" s="8">
        <v>16</v>
      </c>
      <c r="C23" s="9">
        <f>C22+14</f>
        <v>41365</v>
      </c>
      <c r="D23" s="8"/>
      <c r="E23" s="10">
        <f>0.9^B23</f>
        <v>0.18530201888518416</v>
      </c>
      <c r="F23" s="10">
        <f>$F$7*E23</f>
        <v>3.706040377703683</v>
      </c>
      <c r="G23" s="10">
        <f>E22-E23</f>
        <v>0.02058911320946491</v>
      </c>
      <c r="H23" s="10">
        <f>F23-F22</f>
        <v>-0.41178226418929853</v>
      </c>
      <c r="I23" s="10">
        <f>E23*$B$3</f>
        <v>18.530201888518416</v>
      </c>
      <c r="J23" s="10">
        <f>(1-E23)*$B$3</f>
        <v>81.46979811148158</v>
      </c>
      <c r="K23" s="11"/>
      <c r="L23" s="12">
        <f>F23</f>
        <v>3.706040377703683</v>
      </c>
      <c r="M23" s="12">
        <f>L23/$F$7</f>
        <v>0.18530201888518416</v>
      </c>
      <c r="N23" s="12">
        <f>ROUND(2*M23*$B$3,0)/2</f>
        <v>18.5</v>
      </c>
      <c r="O23" s="12">
        <f>ROUND(2*(1-M23)*$B$3,0)/2</f>
        <v>81.5</v>
      </c>
      <c r="Q23">
        <f>7*A23</f>
        <v>224</v>
      </c>
      <c r="R23" s="13">
        <f>S23*F23</f>
        <v>0.9388635623515996</v>
      </c>
      <c r="S23" s="13">
        <f>(1-1/300*Q23)</f>
        <v>0.2533333333333333</v>
      </c>
      <c r="T23" s="13">
        <f>S23*$B$3</f>
        <v>25.33333333333333</v>
      </c>
      <c r="U23" s="13">
        <f>(1-S23)*$B$3</f>
        <v>74.66666666666667</v>
      </c>
    </row>
    <row r="24" spans="1:21" ht="12">
      <c r="A24" s="8">
        <f>B24*2</f>
        <v>34</v>
      </c>
      <c r="B24" s="8">
        <v>17</v>
      </c>
      <c r="C24" s="9">
        <f>C23+14</f>
        <v>41379</v>
      </c>
      <c r="D24" s="8"/>
      <c r="E24" s="10">
        <f>0.9^B24</f>
        <v>0.16677181699666577</v>
      </c>
      <c r="F24" s="10">
        <f>$F$7*E24</f>
        <v>3.3354363399333153</v>
      </c>
      <c r="G24" s="10">
        <f>E23-E24</f>
        <v>0.018530201888518394</v>
      </c>
      <c r="H24" s="10">
        <f>F24-F23</f>
        <v>-0.3706040377703679</v>
      </c>
      <c r="I24" s="10">
        <f>E24*$B$3</f>
        <v>16.677181699666576</v>
      </c>
      <c r="J24" s="10">
        <f>(1-E24)*$B$3</f>
        <v>83.32281830033342</v>
      </c>
      <c r="K24" s="11"/>
      <c r="L24" s="12">
        <f>F24</f>
        <v>3.3354363399333153</v>
      </c>
      <c r="M24" s="12">
        <f>L24/$F$7</f>
        <v>0.16677181699666577</v>
      </c>
      <c r="N24" s="12">
        <f>ROUND(2*M24*$B$3,0)/2</f>
        <v>16.5</v>
      </c>
      <c r="O24" s="12">
        <f>ROUND(2*(1-M24)*$B$3,0)/2</f>
        <v>83.5</v>
      </c>
      <c r="Q24">
        <f>7*A24</f>
        <v>238</v>
      </c>
      <c r="R24" s="13">
        <f>S24*F24</f>
        <v>0.6893235102528852</v>
      </c>
      <c r="S24" s="13">
        <f>(1-1/300*Q24)</f>
        <v>0.20666666666666667</v>
      </c>
      <c r="T24" s="13">
        <f>S24*$B$3</f>
        <v>20.666666666666668</v>
      </c>
      <c r="U24" s="13">
        <f>(1-S24)*$B$3</f>
        <v>79.33333333333333</v>
      </c>
    </row>
    <row r="25" spans="1:21" ht="12">
      <c r="A25" s="8">
        <f>B25*2</f>
        <v>36</v>
      </c>
      <c r="B25" s="8">
        <v>18</v>
      </c>
      <c r="C25" s="9">
        <f>C24+14</f>
        <v>41393</v>
      </c>
      <c r="D25" s="8"/>
      <c r="E25" s="10">
        <f>0.9^B25</f>
        <v>0.15009463529699918</v>
      </c>
      <c r="F25" s="10">
        <f>$F$7*E25</f>
        <v>3.0018927059399836</v>
      </c>
      <c r="G25" s="10">
        <f>E24-E25</f>
        <v>0.016677181699666588</v>
      </c>
      <c r="H25" s="10">
        <f>F25-F24</f>
        <v>-0.33354363399333176</v>
      </c>
      <c r="I25" s="10">
        <f>E25*$B$3</f>
        <v>15.009463529699918</v>
      </c>
      <c r="J25" s="10">
        <f>(1-E25)*$B$3</f>
        <v>84.99053647030009</v>
      </c>
      <c r="K25" s="11"/>
      <c r="L25" s="12">
        <f>F25</f>
        <v>3.0018927059399836</v>
      </c>
      <c r="M25" s="12">
        <f>L25/$F$7</f>
        <v>0.15009463529699918</v>
      </c>
      <c r="N25" s="12">
        <f>ROUND(2*M25*$B$3,0)/2</f>
        <v>15</v>
      </c>
      <c r="O25" s="12">
        <f>ROUND(2*(1-M25)*$B$3,0)/2</f>
        <v>85</v>
      </c>
      <c r="Q25">
        <f>7*A25</f>
        <v>252</v>
      </c>
      <c r="R25" s="13">
        <f>S25*F25</f>
        <v>0.4803028329503971</v>
      </c>
      <c r="S25" s="13">
        <f>(1-1/300*Q25)</f>
        <v>0.15999999999999992</v>
      </c>
      <c r="T25" s="13">
        <f>S25*$B$3</f>
        <v>15.999999999999993</v>
      </c>
      <c r="U25" s="13">
        <f>(1-S25)*$B$3</f>
        <v>84.00000000000001</v>
      </c>
    </row>
    <row r="26" spans="1:21" ht="12">
      <c r="A26" s="8">
        <f>B26*2</f>
        <v>38</v>
      </c>
      <c r="B26" s="8">
        <v>19</v>
      </c>
      <c r="C26" s="9">
        <f>C25+14</f>
        <v>41407</v>
      </c>
      <c r="D26" s="8"/>
      <c r="E26" s="10">
        <f>0.9^B26</f>
        <v>0.13508517176729928</v>
      </c>
      <c r="F26" s="10">
        <f>$F$7*E26</f>
        <v>2.7017034353459857</v>
      </c>
      <c r="G26" s="10">
        <f>E25-E26</f>
        <v>0.015009463529699896</v>
      </c>
      <c r="H26" s="10">
        <f>F26-F25</f>
        <v>-0.3001892705939979</v>
      </c>
      <c r="I26" s="10">
        <f>E26*$B$3</f>
        <v>13.508517176729928</v>
      </c>
      <c r="J26" s="10">
        <f>(1-E26)*$B$3</f>
        <v>86.49148282327008</v>
      </c>
      <c r="K26" s="11"/>
      <c r="L26" s="12">
        <f>F26</f>
        <v>2.7017034353459857</v>
      </c>
      <c r="M26" s="12">
        <f>L26/$F$7</f>
        <v>0.13508517176729928</v>
      </c>
      <c r="N26" s="12">
        <f>ROUND(2*M26*$B$3,0)/2</f>
        <v>13.5</v>
      </c>
      <c r="O26" s="12">
        <f>ROUND(2*(1-M26)*$B$3,0)/2</f>
        <v>86.5</v>
      </c>
      <c r="Q26">
        <f>7*A26</f>
        <v>266</v>
      </c>
      <c r="R26" s="13">
        <f>S26*F26</f>
        <v>0.30619305600587826</v>
      </c>
      <c r="S26" s="13">
        <f>(1-1/300*Q26)</f>
        <v>0.11333333333333329</v>
      </c>
      <c r="T26" s="13">
        <f>S26*$B$3</f>
        <v>11.333333333333329</v>
      </c>
      <c r="U26" s="13">
        <f>(1-S26)*$B$3</f>
        <v>88.66666666666667</v>
      </c>
    </row>
    <row r="27" spans="1:21" ht="12">
      <c r="A27" s="8">
        <f>B27*2</f>
        <v>40</v>
      </c>
      <c r="B27" s="8">
        <v>20</v>
      </c>
      <c r="C27" s="9">
        <f>C26+14</f>
        <v>41421</v>
      </c>
      <c r="D27" s="8"/>
      <c r="E27" s="10">
        <f>0.9^B27</f>
        <v>0.12157665459056935</v>
      </c>
      <c r="F27" s="10">
        <f>$F$7*E27</f>
        <v>2.431533091811387</v>
      </c>
      <c r="G27" s="10">
        <f>E26-E27</f>
        <v>0.013508517176729934</v>
      </c>
      <c r="H27" s="10">
        <f>F27-F26</f>
        <v>-0.2701703435345988</v>
      </c>
      <c r="I27" s="10">
        <f>E27*$B$3</f>
        <v>12.157665459056934</v>
      </c>
      <c r="J27" s="10">
        <f>(1-E27)*$B$3</f>
        <v>87.84233454094307</v>
      </c>
      <c r="K27" s="11"/>
      <c r="L27" s="12">
        <f>F27</f>
        <v>2.431533091811387</v>
      </c>
      <c r="M27" s="12">
        <f>L27/$F$7</f>
        <v>0.12157665459056935</v>
      </c>
      <c r="N27" s="12">
        <f>ROUND(2*M27*$B$3,0)/2</f>
        <v>12</v>
      </c>
      <c r="O27" s="12">
        <f>ROUND(2*(1-M27)*$B$3,0)/2</f>
        <v>88</v>
      </c>
      <c r="Q27">
        <f>7*A27</f>
        <v>280</v>
      </c>
      <c r="R27" s="13">
        <f>S27*F27</f>
        <v>0.1621022061207591</v>
      </c>
      <c r="S27" s="13">
        <f>(1-1/300*Q27)</f>
        <v>0.06666666666666665</v>
      </c>
      <c r="T27" s="13">
        <f>S27*$B$3</f>
        <v>6.666666666666665</v>
      </c>
      <c r="U27" s="13">
        <f>(1-S27)*$B$3</f>
        <v>93.33333333333333</v>
      </c>
    </row>
    <row r="28" spans="1:21" ht="12">
      <c r="A28" s="8">
        <f>B28*2</f>
        <v>42</v>
      </c>
      <c r="B28" s="8">
        <v>21</v>
      </c>
      <c r="C28" s="9">
        <f>C27+14</f>
        <v>41435</v>
      </c>
      <c r="D28" s="8"/>
      <c r="E28" s="10">
        <f>0.9^B28</f>
        <v>0.10941898913151242</v>
      </c>
      <c r="F28" s="10">
        <f>$F$7*E28</f>
        <v>2.1883797826302485</v>
      </c>
      <c r="G28" s="10">
        <f>E27-E28</f>
        <v>0.01215766545905693</v>
      </c>
      <c r="H28" s="10">
        <f>F28-F27</f>
        <v>-0.24315330918113842</v>
      </c>
      <c r="I28" s="10">
        <f>E28*$B$3</f>
        <v>10.941898913151242</v>
      </c>
      <c r="J28" s="10">
        <f>(1-E28)*$B$3</f>
        <v>89.05810108684877</v>
      </c>
      <c r="K28" s="11"/>
      <c r="L28" s="12">
        <f>F28</f>
        <v>2.1883797826302485</v>
      </c>
      <c r="M28" s="12">
        <f>L28/$F$7</f>
        <v>0.10941898913151242</v>
      </c>
      <c r="N28" s="12">
        <f>ROUND(2*M28*$B$3,0)/2</f>
        <v>11</v>
      </c>
      <c r="O28" s="12">
        <f>ROUND(2*(1-M28)*$B$3,0)/2</f>
        <v>89</v>
      </c>
      <c r="Q28">
        <f>7*A28</f>
        <v>294</v>
      </c>
      <c r="R28" s="13">
        <f>S28*F28</f>
        <v>0.04376759565260477</v>
      </c>
      <c r="S28" s="13">
        <f>(1-1/300*Q28)</f>
        <v>0.019999999999999907</v>
      </c>
      <c r="T28" s="13">
        <f>S28*$B$3</f>
        <v>1.9999999999999907</v>
      </c>
      <c r="U28" s="13">
        <f>(1-S28)*$B$3</f>
        <v>98.00000000000001</v>
      </c>
    </row>
    <row r="29" spans="1:21" ht="12">
      <c r="A29" s="8">
        <f>B29*2</f>
        <v>44</v>
      </c>
      <c r="B29" s="8">
        <v>22</v>
      </c>
      <c r="C29" s="9">
        <f>C28+14</f>
        <v>41449</v>
      </c>
      <c r="D29" s="8"/>
      <c r="E29" s="10">
        <f>0.9^B29</f>
        <v>0.09847709021836118</v>
      </c>
      <c r="F29" s="10">
        <f>$F$7*E29</f>
        <v>1.9695418043672235</v>
      </c>
      <c r="G29" s="10">
        <f>E28-E29</f>
        <v>0.01094189891315124</v>
      </c>
      <c r="H29" s="10">
        <f>F29-F28</f>
        <v>-0.21883797826302498</v>
      </c>
      <c r="I29" s="10">
        <f>E29*$B$3</f>
        <v>9.847709021836119</v>
      </c>
      <c r="J29" s="10">
        <f>(1-E29)*$B$3</f>
        <v>90.15229097816389</v>
      </c>
      <c r="K29" s="11"/>
      <c r="L29" s="14">
        <f>L28+$H$28</f>
        <v>1.94522647344911</v>
      </c>
      <c r="M29" s="12">
        <f>L29/$F$7</f>
        <v>0.0972613236724555</v>
      </c>
      <c r="N29" s="12">
        <f>ROUND(2*M29*$B$3,0)/2</f>
        <v>9.5</v>
      </c>
      <c r="O29" s="12">
        <f>ROUND(2*(1-M29)*$B$3,0)/2</f>
        <v>90.5</v>
      </c>
      <c r="Q29">
        <v>300</v>
      </c>
      <c r="R29" s="13">
        <v>0</v>
      </c>
      <c r="S29" s="13">
        <v>0</v>
      </c>
      <c r="T29" s="13">
        <f>S29*$B$3</f>
        <v>0</v>
      </c>
      <c r="U29" s="13">
        <f>(1-S29)*$B$3</f>
        <v>100</v>
      </c>
    </row>
    <row r="30" spans="1:15" ht="12">
      <c r="A30" s="8">
        <f>B30*2</f>
        <v>46</v>
      </c>
      <c r="B30" s="8">
        <v>23</v>
      </c>
      <c r="C30" s="9">
        <f>C29+14</f>
        <v>41463</v>
      </c>
      <c r="D30" s="8"/>
      <c r="E30" s="10">
        <f>0.9^B30</f>
        <v>0.08862938119652507</v>
      </c>
      <c r="F30" s="10">
        <f>$F$7*E30</f>
        <v>1.7725876239305014</v>
      </c>
      <c r="G30" s="10">
        <f>E29-E30</f>
        <v>0.009847709021836112</v>
      </c>
      <c r="H30" s="10">
        <f>F30-F29</f>
        <v>-0.19695418043672208</v>
      </c>
      <c r="I30" s="10">
        <f>E30*$B$3</f>
        <v>8.862938119652506</v>
      </c>
      <c r="J30" s="10">
        <f>(1-E30)*$B$3</f>
        <v>91.13706188034749</v>
      </c>
      <c r="K30" s="11"/>
      <c r="L30" s="14">
        <f>L29+$H$28</f>
        <v>1.7020731642679716</v>
      </c>
      <c r="M30" s="12">
        <f>L30/$F$7</f>
        <v>0.08510365821339858</v>
      </c>
      <c r="N30" s="12">
        <f>ROUND(2*M30*$B$3,0)/2</f>
        <v>8.5</v>
      </c>
      <c r="O30" s="12">
        <f>ROUND(2*(1-M30)*$B$3,0)/2</f>
        <v>91.5</v>
      </c>
    </row>
    <row r="31" spans="1:15" ht="12">
      <c r="A31" s="8">
        <f>B31*2</f>
        <v>48</v>
      </c>
      <c r="B31" s="8">
        <v>24</v>
      </c>
      <c r="C31" s="9">
        <f>C30+14</f>
        <v>41477</v>
      </c>
      <c r="D31" s="8"/>
      <c r="E31" s="10">
        <f>0.9^B31</f>
        <v>0.07976644307687256</v>
      </c>
      <c r="F31" s="10">
        <f>$F$7*E31</f>
        <v>1.595328861537451</v>
      </c>
      <c r="G31" s="10">
        <f>E30-E31</f>
        <v>0.008862938119652511</v>
      </c>
      <c r="H31" s="10">
        <f>F31-F30</f>
        <v>-0.17725876239305038</v>
      </c>
      <c r="I31" s="10">
        <f>E31*$B$3</f>
        <v>7.9766443076872555</v>
      </c>
      <c r="J31" s="10">
        <f>(1-E31)*$B$3</f>
        <v>92.02335569231275</v>
      </c>
      <c r="K31" s="11"/>
      <c r="L31" s="14">
        <f>L30+$H$28</f>
        <v>1.4589198550868332</v>
      </c>
      <c r="M31" s="12">
        <f>L31/$F$7</f>
        <v>0.07294599275434166</v>
      </c>
      <c r="N31" s="12">
        <f>ROUND(2*M31*$B$3,0)/2</f>
        <v>7.5</v>
      </c>
      <c r="O31" s="12">
        <f>ROUND(2*(1-M31)*$B$3,0)/2</f>
        <v>92.5</v>
      </c>
    </row>
    <row r="32" spans="1:15" ht="12">
      <c r="A32" s="8">
        <f>B32*2</f>
        <v>50</v>
      </c>
      <c r="B32" s="8">
        <v>25</v>
      </c>
      <c r="C32" s="9">
        <f>C31+14</f>
        <v>41491</v>
      </c>
      <c r="D32" s="8"/>
      <c r="E32" s="10">
        <f>0.9^B32</f>
        <v>0.0717897987691853</v>
      </c>
      <c r="F32" s="10">
        <f>$F$7*E32</f>
        <v>1.435795975383706</v>
      </c>
      <c r="G32" s="10">
        <f>E31-E32</f>
        <v>0.007976644307687256</v>
      </c>
      <c r="H32" s="10">
        <f>F32-F31</f>
        <v>-0.15953288615374506</v>
      </c>
      <c r="I32" s="10">
        <f>E32*$B$3</f>
        <v>7.17897987691853</v>
      </c>
      <c r="J32" s="10">
        <f>(1-E32)*$B$3</f>
        <v>92.82102012308147</v>
      </c>
      <c r="K32" s="11"/>
      <c r="L32" s="14">
        <f>L31+$H$28</f>
        <v>1.2157665459056948</v>
      </c>
      <c r="M32" s="12">
        <f>L32/$F$7</f>
        <v>0.06078832729528474</v>
      </c>
      <c r="N32" s="12">
        <f>ROUND(2*M32*$B$3,0)/2</f>
        <v>6</v>
      </c>
      <c r="O32" s="12">
        <f>ROUND(2*(1-M32)*$B$3,0)/2</f>
        <v>94</v>
      </c>
    </row>
    <row r="33" spans="1:15" ht="12">
      <c r="A33" s="8">
        <f>B33*2</f>
        <v>52</v>
      </c>
      <c r="B33" s="8">
        <v>26</v>
      </c>
      <c r="C33" s="9">
        <f>C32+14</f>
        <v>41505</v>
      </c>
      <c r="D33" s="8"/>
      <c r="E33" s="10">
        <f>0.9^B33</f>
        <v>0.06461081889226677</v>
      </c>
      <c r="F33" s="10">
        <f>$F$7*E33</f>
        <v>1.2922163778453355</v>
      </c>
      <c r="G33" s="10">
        <f>E32-E33</f>
        <v>0.007178979876918526</v>
      </c>
      <c r="H33" s="10">
        <f>F33-F32</f>
        <v>-0.14357959753837046</v>
      </c>
      <c r="I33" s="10">
        <f>E33*$B$3</f>
        <v>6.461081889226677</v>
      </c>
      <c r="J33" s="10">
        <f>(1-E33)*$B$3</f>
        <v>93.53891811077332</v>
      </c>
      <c r="K33" s="11"/>
      <c r="L33" s="14">
        <f>L32+$H$28</f>
        <v>0.9726132367245564</v>
      </c>
      <c r="M33" s="12">
        <f>L33/$F$7</f>
        <v>0.048630661836227815</v>
      </c>
      <c r="N33" s="12">
        <f>ROUND(2*M33*$B$3,0)/2</f>
        <v>5</v>
      </c>
      <c r="O33" s="12">
        <f>ROUND(2*(1-M33)*$B$3,0)/2</f>
        <v>95</v>
      </c>
    </row>
    <row r="34" spans="1:15" ht="12">
      <c r="A34" s="8">
        <f>B34*2</f>
        <v>54</v>
      </c>
      <c r="B34" s="8">
        <v>27</v>
      </c>
      <c r="C34" s="9">
        <f>C33+14</f>
        <v>41519</v>
      </c>
      <c r="D34" s="8"/>
      <c r="E34" s="10">
        <f>0.9^B34</f>
        <v>0.058149737003040096</v>
      </c>
      <c r="F34" s="10">
        <f>$F$7*E34</f>
        <v>1.1629947400608018</v>
      </c>
      <c r="G34" s="10">
        <f>E33-E34</f>
        <v>0.006461081889226679</v>
      </c>
      <c r="H34" s="10">
        <f>F34-F33</f>
        <v>-0.12922163778453366</v>
      </c>
      <c r="I34" s="10">
        <f>E34*$B$3</f>
        <v>5.81497370030401</v>
      </c>
      <c r="J34" s="10">
        <f>(1-E34)*$B$3</f>
        <v>94.18502629969599</v>
      </c>
      <c r="K34" s="11"/>
      <c r="L34" s="14">
        <f>L33+$H$28</f>
        <v>0.7294599275434179</v>
      </c>
      <c r="M34" s="12">
        <f>L34/$F$7</f>
        <v>0.0364729963771709</v>
      </c>
      <c r="N34" s="12">
        <f>ROUND(2*M34*$B$3,0)/2</f>
        <v>3.5</v>
      </c>
      <c r="O34" s="12">
        <f>ROUND(2*(1-M34)*$B$3,0)/2</f>
        <v>96.5</v>
      </c>
    </row>
    <row r="35" spans="1:15" ht="12">
      <c r="A35" s="8">
        <f>B35*2</f>
        <v>56</v>
      </c>
      <c r="B35" s="8">
        <v>28</v>
      </c>
      <c r="C35" s="9">
        <f>C34+14</f>
        <v>41533</v>
      </c>
      <c r="D35" s="8"/>
      <c r="E35" s="10">
        <f>0.9^B35</f>
        <v>0.05233476330273609</v>
      </c>
      <c r="F35" s="10">
        <f>$F$7*E35</f>
        <v>1.046695266054722</v>
      </c>
      <c r="G35" s="10">
        <f>E34-E35</f>
        <v>0.005814973700304003</v>
      </c>
      <c r="H35" s="10">
        <f>F35-F34</f>
        <v>-0.11629947400607987</v>
      </c>
      <c r="I35" s="10">
        <f>E35*$B$3</f>
        <v>5.233476330273609</v>
      </c>
      <c r="J35" s="10">
        <f>(1-E35)*$B$3</f>
        <v>94.76652366972638</v>
      </c>
      <c r="K35" s="11"/>
      <c r="L35" s="14">
        <f>L34+$H$28</f>
        <v>0.4863066183622795</v>
      </c>
      <c r="M35" s="12">
        <f>L35/$F$7</f>
        <v>0.024315330918113977</v>
      </c>
      <c r="N35" s="12">
        <f>ROUND(2*M35*$B$3,0)/2</f>
        <v>2.5</v>
      </c>
      <c r="O35" s="12">
        <f>ROUND(2*(1-M35)*$B$3,0)/2</f>
        <v>97.5</v>
      </c>
    </row>
    <row r="36" spans="1:15" ht="12">
      <c r="A36" s="8">
        <f>B36*2</f>
        <v>58</v>
      </c>
      <c r="B36" s="8">
        <v>29</v>
      </c>
      <c r="C36" s="9">
        <f>C35+14</f>
        <v>41547</v>
      </c>
      <c r="D36" s="8"/>
      <c r="E36" s="10">
        <f>0.9^B36</f>
        <v>0.047101286972462485</v>
      </c>
      <c r="F36" s="10">
        <f>$F$7*E36</f>
        <v>0.9420257394492497</v>
      </c>
      <c r="G36" s="10">
        <f>E35-E36</f>
        <v>0.005233476330273608</v>
      </c>
      <c r="H36" s="10">
        <f>F36-F35</f>
        <v>-0.10466952660547224</v>
      </c>
      <c r="I36" s="10">
        <f>E36*$B$3</f>
        <v>4.710128697246248</v>
      </c>
      <c r="J36" s="10">
        <f>(1-E36)*$B$3</f>
        <v>95.28987130275375</v>
      </c>
      <c r="K36" s="11"/>
      <c r="L36" s="14">
        <f>L35+$H$28</f>
        <v>0.2431533091811411</v>
      </c>
      <c r="M36" s="12">
        <f>L36/$F$7</f>
        <v>0.012157665459057054</v>
      </c>
      <c r="N36" s="12">
        <f>ROUND(2*M36*$B$3,0)/2</f>
        <v>1</v>
      </c>
      <c r="O36" s="12">
        <f>ROUND(2*(1-M36)*$B$3,0)/2</f>
        <v>99</v>
      </c>
    </row>
    <row r="37" spans="1:15" ht="12">
      <c r="A37" s="8">
        <f>B37*2</f>
        <v>60</v>
      </c>
      <c r="B37" s="8">
        <v>30</v>
      </c>
      <c r="C37" s="9">
        <f>C36+14</f>
        <v>41561</v>
      </c>
      <c r="D37" s="8"/>
      <c r="E37" s="10">
        <f>0.9^B37</f>
        <v>0.04239115827521624</v>
      </c>
      <c r="F37" s="10">
        <f>$F$7*E37</f>
        <v>0.8478231655043247</v>
      </c>
      <c r="G37" s="10">
        <f>E36-E37</f>
        <v>0.004710128697246248</v>
      </c>
      <c r="H37" s="10">
        <f>F37-F36</f>
        <v>-0.09420257394492504</v>
      </c>
      <c r="I37" s="10">
        <f>E37*$B$3</f>
        <v>4.239115827521624</v>
      </c>
      <c r="J37" s="10">
        <f>(1-E37)*$B$3</f>
        <v>95.76088417247838</v>
      </c>
      <c r="K37" s="11"/>
      <c r="L37" s="14">
        <v>0</v>
      </c>
      <c r="M37" s="12">
        <v>0</v>
      </c>
      <c r="N37" s="12">
        <f>ROUND(2*M37*$B$3,0)/2</f>
        <v>0</v>
      </c>
      <c r="O37" s="12">
        <f>ROUND(2*(1-M37)*$B$3,0)/2</f>
        <v>100</v>
      </c>
    </row>
    <row r="38" spans="1:15" ht="12" hidden="1">
      <c r="A38" s="8">
        <f>B38*2</f>
        <v>62</v>
      </c>
      <c r="B38" s="8">
        <v>31</v>
      </c>
      <c r="C38" s="9">
        <f>C37+14</f>
        <v>41575</v>
      </c>
      <c r="D38" s="8"/>
      <c r="E38" s="10">
        <f>0.9^B38</f>
        <v>0.038152042447694615</v>
      </c>
      <c r="F38" s="10">
        <f>$F$7*E38</f>
        <v>0.7630408489538922</v>
      </c>
      <c r="G38" s="10">
        <f>E37-E38</f>
        <v>0.004239115827521622</v>
      </c>
      <c r="H38" s="10">
        <f>F38-F37</f>
        <v>-0.08478231655043245</v>
      </c>
      <c r="I38" s="10">
        <f>E38*$B$3</f>
        <v>3.8152042447694616</v>
      </c>
      <c r="J38" s="10">
        <f>(1-E38)*$B$3</f>
        <v>96.18479575523054</v>
      </c>
      <c r="K38" s="11"/>
      <c r="L38" s="8"/>
      <c r="M38" s="8"/>
      <c r="N38" s="8"/>
      <c r="O38" s="8"/>
    </row>
    <row r="39" spans="1:15" ht="12" hidden="1">
      <c r="A39" s="8">
        <f>B39*2</f>
        <v>64</v>
      </c>
      <c r="B39" s="8">
        <v>32</v>
      </c>
      <c r="C39" s="9">
        <f>C38+14</f>
        <v>41589</v>
      </c>
      <c r="D39" s="8"/>
      <c r="E39" s="10">
        <f>0.9^B39</f>
        <v>0.03433683820292515</v>
      </c>
      <c r="F39" s="10">
        <f>$F$7*E39</f>
        <v>0.686736764058503</v>
      </c>
      <c r="G39" s="10">
        <f>E38-E39</f>
        <v>0.0038152042447694642</v>
      </c>
      <c r="H39" s="10">
        <f>F39-F38</f>
        <v>-0.0763040848953892</v>
      </c>
      <c r="I39" s="10">
        <f>E39*$B$3</f>
        <v>3.433683820292515</v>
      </c>
      <c r="J39" s="10">
        <f>(1-E39)*$B$3</f>
        <v>96.56631617970748</v>
      </c>
      <c r="K39" s="11"/>
      <c r="L39" s="8"/>
      <c r="M39" s="8"/>
      <c r="N39" s="8"/>
      <c r="O39" s="8"/>
    </row>
    <row r="40" spans="1:15" ht="12" hidden="1">
      <c r="A40" s="8">
        <f>B40*2</f>
        <v>66</v>
      </c>
      <c r="B40" s="8">
        <v>33</v>
      </c>
      <c r="C40" s="9">
        <f>C39+14</f>
        <v>41603</v>
      </c>
      <c r="D40" s="8"/>
      <c r="E40" s="10">
        <f>0.9^B40</f>
        <v>0.030903154382632636</v>
      </c>
      <c r="F40" s="10">
        <f>$F$7*E40</f>
        <v>0.6180630876526527</v>
      </c>
      <c r="G40" s="10">
        <f>E39-E40</f>
        <v>0.0034336838202925143</v>
      </c>
      <c r="H40" s="10">
        <f>F40-F39</f>
        <v>-0.06867367640585031</v>
      </c>
      <c r="I40" s="10">
        <f>E40*$B$3</f>
        <v>3.0903154382632634</v>
      </c>
      <c r="J40" s="10">
        <f>(1-E40)*$B$3</f>
        <v>96.90968456173674</v>
      </c>
      <c r="K40" s="11"/>
      <c r="L40" s="8"/>
      <c r="M40" s="8"/>
      <c r="N40" s="8"/>
      <c r="O40" s="8"/>
    </row>
    <row r="41" spans="1:15" ht="12" hidden="1">
      <c r="A41" s="8">
        <f>B41*2</f>
        <v>68</v>
      </c>
      <c r="B41" s="8">
        <v>34</v>
      </c>
      <c r="C41" s="9">
        <f>C40+14</f>
        <v>41617</v>
      </c>
      <c r="D41" s="8"/>
      <c r="E41" s="10">
        <f>0.9^B41</f>
        <v>0.027812838944369374</v>
      </c>
      <c r="F41" s="10">
        <f>$F$7*E41</f>
        <v>0.5562567788873874</v>
      </c>
      <c r="G41" s="10">
        <f>E40-E41</f>
        <v>0.003090315438263262</v>
      </c>
      <c r="H41" s="10">
        <f>F41-F40</f>
        <v>-0.06180630876526527</v>
      </c>
      <c r="I41" s="10">
        <f>E41*$B$3</f>
        <v>2.7812838944369376</v>
      </c>
      <c r="J41" s="10">
        <f>(1-E41)*$B$3</f>
        <v>97.21871610556306</v>
      </c>
      <c r="K41" s="11"/>
      <c r="L41" s="8"/>
      <c r="M41" s="8"/>
      <c r="N41" s="8"/>
      <c r="O41" s="8"/>
    </row>
    <row r="42" spans="1:15" ht="12" hidden="1">
      <c r="A42" s="8">
        <f>B42*2</f>
        <v>70</v>
      </c>
      <c r="B42" s="8">
        <v>35</v>
      </c>
      <c r="C42" s="9">
        <f>C41+14</f>
        <v>41631</v>
      </c>
      <c r="D42" s="8"/>
      <c r="E42" s="10">
        <f>0.9^B42</f>
        <v>0.025031555049932437</v>
      </c>
      <c r="F42" s="10">
        <f>$F$7*E42</f>
        <v>0.5006311009986487</v>
      </c>
      <c r="G42" s="10">
        <f>E41-E42</f>
        <v>0.0027812838944369367</v>
      </c>
      <c r="H42" s="10">
        <f>F42-F41</f>
        <v>-0.055625677888738734</v>
      </c>
      <c r="I42" s="10">
        <f>E42*$B$3</f>
        <v>2.5031555049932437</v>
      </c>
      <c r="J42" s="10">
        <f>(1-E42)*$B$3</f>
        <v>97.49684449500675</v>
      </c>
      <c r="K42" s="11"/>
      <c r="L42" s="8"/>
      <c r="M42" s="8"/>
      <c r="N42" s="8"/>
      <c r="O42" s="8"/>
    </row>
    <row r="43" spans="1:15" ht="12" hidden="1">
      <c r="A43" s="8">
        <f>B43*2</f>
        <v>72</v>
      </c>
      <c r="B43" s="8">
        <v>36</v>
      </c>
      <c r="C43" s="9">
        <f>C42+14</f>
        <v>41645</v>
      </c>
      <c r="D43" s="8"/>
      <c r="E43" s="10">
        <f>0.9^B43</f>
        <v>0.022528399544939195</v>
      </c>
      <c r="F43" s="10">
        <f>$F$7*E43</f>
        <v>0.4505679908987839</v>
      </c>
      <c r="G43" s="10">
        <f>E42-E43</f>
        <v>0.0025031555049932416</v>
      </c>
      <c r="H43" s="10">
        <f>F43-F42</f>
        <v>-0.050063110099864805</v>
      </c>
      <c r="I43" s="10">
        <f>E43*$B$3</f>
        <v>2.2528399544939197</v>
      </c>
      <c r="J43" s="10">
        <f>(1-E43)*$B$3</f>
        <v>97.74716004550608</v>
      </c>
      <c r="K43" s="11"/>
      <c r="L43" s="8"/>
      <c r="M43" s="8"/>
      <c r="N43" s="8"/>
      <c r="O43" s="8"/>
    </row>
    <row r="44" spans="1:15" ht="12" hidden="1">
      <c r="A44" s="8">
        <f>B44*2</f>
        <v>74</v>
      </c>
      <c r="B44" s="8">
        <v>37</v>
      </c>
      <c r="C44" s="9">
        <f>C43+14</f>
        <v>41659</v>
      </c>
      <c r="D44" s="8"/>
      <c r="E44" s="10">
        <f>0.9^B44</f>
        <v>0.020275559590445275</v>
      </c>
      <c r="F44" s="10">
        <f>$F$7*E44</f>
        <v>0.4055111918089055</v>
      </c>
      <c r="G44" s="10">
        <f>E43-E44</f>
        <v>0.002252839954493921</v>
      </c>
      <c r="H44" s="10">
        <f>F44-F43</f>
        <v>-0.04505679908987842</v>
      </c>
      <c r="I44" s="10">
        <f>E44*$B$3</f>
        <v>2.0275559590445273</v>
      </c>
      <c r="J44" s="10">
        <f>(1-E44)*$B$3</f>
        <v>97.97244404095548</v>
      </c>
      <c r="K44" s="11"/>
      <c r="L44" s="8"/>
      <c r="M44" s="8"/>
      <c r="N44" s="8"/>
      <c r="O44" s="8"/>
    </row>
    <row r="45" spans="1:15" ht="12" hidden="1">
      <c r="A45" s="8">
        <f>B45*2</f>
        <v>76</v>
      </c>
      <c r="B45" s="8">
        <v>38</v>
      </c>
      <c r="C45" s="9">
        <f>C44+14</f>
        <v>41673</v>
      </c>
      <c r="D45" s="8"/>
      <c r="E45" s="10">
        <f>0.9^B45</f>
        <v>0.01824800363140075</v>
      </c>
      <c r="F45" s="10">
        <f>$F$7*E45</f>
        <v>0.364960072628015</v>
      </c>
      <c r="G45" s="10">
        <f>E44-E45</f>
        <v>0.0020275559590445247</v>
      </c>
      <c r="H45" s="10">
        <f>F45-F44</f>
        <v>-0.040551119180890494</v>
      </c>
      <c r="I45" s="10">
        <f>E45*$B$3</f>
        <v>1.824800363140075</v>
      </c>
      <c r="J45" s="10">
        <f>(1-E45)*$B$3</f>
        <v>98.17519963685993</v>
      </c>
      <c r="K45" s="11"/>
      <c r="L45" s="15"/>
      <c r="M45" s="8"/>
      <c r="N45" s="8"/>
      <c r="O45" s="8"/>
    </row>
    <row r="46" spans="1:15" ht="12" hidden="1">
      <c r="A46" s="8">
        <f>B46*2</f>
        <v>78</v>
      </c>
      <c r="B46" s="8">
        <v>39</v>
      </c>
      <c r="C46" s="9">
        <f>C45+14</f>
        <v>41687</v>
      </c>
      <c r="D46" s="8"/>
      <c r="E46" s="10">
        <f>0.9^B46</f>
        <v>0.016423203268260675</v>
      </c>
      <c r="F46" s="10">
        <f>$F$7*E46</f>
        <v>0.3284640653652135</v>
      </c>
      <c r="G46" s="10">
        <f>E45-E46</f>
        <v>0.001824800363140075</v>
      </c>
      <c r="H46" s="10">
        <f>F46-F45</f>
        <v>-0.0364960072628015</v>
      </c>
      <c r="I46" s="10">
        <f>E46*$B$3</f>
        <v>1.6423203268260675</v>
      </c>
      <c r="J46" s="10">
        <f>(1-E46)*$B$3</f>
        <v>98.35767967317393</v>
      </c>
      <c r="K46" s="11"/>
      <c r="L46" s="15"/>
      <c r="M46" s="8"/>
      <c r="N46" s="8"/>
      <c r="O46" s="8"/>
    </row>
    <row r="47" spans="1:15" ht="12" hidden="1">
      <c r="A47" s="8">
        <f>B47*2</f>
        <v>80</v>
      </c>
      <c r="B47" s="8">
        <v>40</v>
      </c>
      <c r="C47" s="9">
        <f>C46+14</f>
        <v>41701</v>
      </c>
      <c r="D47" s="8"/>
      <c r="E47" s="10">
        <f>0.9^B47</f>
        <v>0.014780882941434608</v>
      </c>
      <c r="F47" s="10">
        <f>$F$7*E47</f>
        <v>0.2956176588286922</v>
      </c>
      <c r="G47" s="10">
        <f>E46-E47</f>
        <v>0.0016423203268260671</v>
      </c>
      <c r="H47" s="10">
        <f>F47-F46</f>
        <v>-0.03284640653652132</v>
      </c>
      <c r="I47" s="10">
        <f>E47*$B$3</f>
        <v>1.4780882941434608</v>
      </c>
      <c r="J47" s="10">
        <f>(1-E47)*$B$3</f>
        <v>98.52191170585654</v>
      </c>
      <c r="K47" s="11"/>
      <c r="L47" s="15"/>
      <c r="M47" s="8"/>
      <c r="N47" s="8"/>
      <c r="O47" s="8"/>
    </row>
    <row r="48" spans="1:15" ht="12" hidden="1">
      <c r="A48" s="8">
        <f>B48*2</f>
        <v>82</v>
      </c>
      <c r="B48" s="8">
        <v>41</v>
      </c>
      <c r="C48" s="9">
        <f>C47+14</f>
        <v>41715</v>
      </c>
      <c r="D48" s="8"/>
      <c r="E48" s="10">
        <f>0.9^B48</f>
        <v>0.013302794647291146</v>
      </c>
      <c r="F48" s="10">
        <f>$F$7*E48</f>
        <v>0.26605589294582294</v>
      </c>
      <c r="G48" s="10">
        <f>E47-E48</f>
        <v>0.001478088294143462</v>
      </c>
      <c r="H48" s="10">
        <f>F48-F47</f>
        <v>-0.02956176588286924</v>
      </c>
      <c r="I48" s="10">
        <f>E48*$B$3</f>
        <v>1.3302794647291145</v>
      </c>
      <c r="J48" s="10">
        <f>(1-E48)*$B$3</f>
        <v>98.66972053527088</v>
      </c>
      <c r="K48" s="11"/>
      <c r="L48" s="15"/>
      <c r="M48" s="8"/>
      <c r="N48" s="8"/>
      <c r="O48" s="8"/>
    </row>
    <row r="49" spans="1:15" ht="12" hidden="1">
      <c r="A49" s="8">
        <f>B49*2</f>
        <v>84</v>
      </c>
      <c r="B49" s="8">
        <v>42</v>
      </c>
      <c r="C49" s="9">
        <f>C48+14</f>
        <v>41729</v>
      </c>
      <c r="D49" s="8"/>
      <c r="E49" s="10">
        <f>0.9^B49</f>
        <v>0.011972515182562033</v>
      </c>
      <c r="F49" s="10">
        <f>$F$7*E49</f>
        <v>0.23945030365124065</v>
      </c>
      <c r="G49" s="10">
        <f>E48-E49</f>
        <v>0.001330279464729113</v>
      </c>
      <c r="H49" s="10">
        <f>F49-F48</f>
        <v>-0.026605589294582288</v>
      </c>
      <c r="I49" s="10">
        <f>E49*$B$3</f>
        <v>1.1972515182562034</v>
      </c>
      <c r="J49" s="10">
        <f>(1-E49)*$B$3</f>
        <v>98.80274848174379</v>
      </c>
      <c r="K49" s="11"/>
      <c r="L49" s="15"/>
      <c r="M49" s="8"/>
      <c r="N49" s="8"/>
      <c r="O49" s="8"/>
    </row>
    <row r="50" spans="1:15" ht="12" hidden="1">
      <c r="A50" s="8">
        <f>B50*2</f>
        <v>86</v>
      </c>
      <c r="B50" s="8">
        <v>43</v>
      </c>
      <c r="C50" s="9">
        <f>C49+14</f>
        <v>41743</v>
      </c>
      <c r="D50" s="8"/>
      <c r="E50" s="10">
        <f>0.9^B50</f>
        <v>0.01077526366430583</v>
      </c>
      <c r="F50" s="10">
        <f>$F$7*E50</f>
        <v>0.21550527328611657</v>
      </c>
      <c r="G50" s="10">
        <f>E49-E50</f>
        <v>0.0011972515182562034</v>
      </c>
      <c r="H50" s="10">
        <f>F50-F49</f>
        <v>-0.023945030365124076</v>
      </c>
      <c r="I50" s="10">
        <f>E50*$B$3</f>
        <v>1.077526366430583</v>
      </c>
      <c r="J50" s="10">
        <f>(1-E50)*$B$3</f>
        <v>98.92247363356942</v>
      </c>
      <c r="K50" s="11"/>
      <c r="L50" s="15"/>
      <c r="M50" s="8"/>
      <c r="N50" s="8"/>
      <c r="O50" s="8"/>
    </row>
    <row r="51" spans="1:15" ht="12" hidden="1">
      <c r="A51" s="8">
        <f>B51*2</f>
        <v>88</v>
      </c>
      <c r="B51" s="8">
        <v>44</v>
      </c>
      <c r="C51" s="9">
        <f>C50+14</f>
        <v>41757</v>
      </c>
      <c r="D51" s="8"/>
      <c r="E51" s="10">
        <f>0.9^B51</f>
        <v>0.009697737297875247</v>
      </c>
      <c r="F51" s="10">
        <f>$F$7*E51</f>
        <v>0.19395474595750495</v>
      </c>
      <c r="G51" s="10">
        <f>E50-E51</f>
        <v>0.0010775263664305826</v>
      </c>
      <c r="H51" s="10">
        <f>F51-F50</f>
        <v>-0.021550527328611624</v>
      </c>
      <c r="I51" s="10">
        <f>E51*$B$3</f>
        <v>0.9697737297875246</v>
      </c>
      <c r="J51" s="10">
        <f>(1-E51)*$B$3</f>
        <v>99.03022627021247</v>
      </c>
      <c r="K51" s="11"/>
      <c r="L51" s="15"/>
      <c r="M51" s="8"/>
      <c r="N51" s="8"/>
      <c r="O51" s="8"/>
    </row>
    <row r="52" spans="1:15" ht="12" hidden="1">
      <c r="A52" s="8">
        <f>B52*2</f>
        <v>90</v>
      </c>
      <c r="B52" s="8">
        <v>45</v>
      </c>
      <c r="C52" s="9">
        <f>C51+14</f>
        <v>41771</v>
      </c>
      <c r="D52" s="8"/>
      <c r="E52" s="10">
        <f>0.9^B52</f>
        <v>0.008727963568087723</v>
      </c>
      <c r="F52" s="10">
        <f>$F$7*E52</f>
        <v>0.17455927136175445</v>
      </c>
      <c r="G52" s="10">
        <f>E51-E52</f>
        <v>0.000969773729787524</v>
      </c>
      <c r="H52" s="10">
        <f>F52-F51</f>
        <v>-0.0193954745957505</v>
      </c>
      <c r="I52" s="10">
        <f>E52*$B$3</f>
        <v>0.8727963568087723</v>
      </c>
      <c r="J52" s="10">
        <f>(1-E52)*$B$3</f>
        <v>99.12720364319124</v>
      </c>
      <c r="K52" s="11"/>
      <c r="L52" s="15"/>
      <c r="M52" s="8"/>
      <c r="N52" s="8"/>
      <c r="O52" s="8"/>
    </row>
    <row r="53" spans="1:15" ht="12" hidden="1">
      <c r="A53" s="8">
        <f>B53*2</f>
        <v>92</v>
      </c>
      <c r="B53" s="8">
        <v>46</v>
      </c>
      <c r="C53" s="9">
        <f>C52+14</f>
        <v>41785</v>
      </c>
      <c r="D53" s="8"/>
      <c r="E53" s="10">
        <f>0.9^B53</f>
        <v>0.00785516721127895</v>
      </c>
      <c r="F53" s="10">
        <f>$F$7*E53</f>
        <v>0.157103344225579</v>
      </c>
      <c r="G53" s="10">
        <f>E52-E53</f>
        <v>0.0008727963568087721</v>
      </c>
      <c r="H53" s="10">
        <f>F53-F52</f>
        <v>-0.017455927136175442</v>
      </c>
      <c r="I53" s="10">
        <f>E53*$B$3</f>
        <v>0.7855167211278951</v>
      </c>
      <c r="J53" s="10">
        <f>(1-E53)*$B$3</f>
        <v>99.2144832788721</v>
      </c>
      <c r="K53" s="11"/>
      <c r="L53" s="15"/>
      <c r="M53" s="8"/>
      <c r="N53" s="8"/>
      <c r="O53" s="8"/>
    </row>
    <row r="54" spans="1:15" ht="12" hidden="1">
      <c r="A54" s="8">
        <f>B54*2</f>
        <v>94</v>
      </c>
      <c r="B54" s="8">
        <v>47</v>
      </c>
      <c r="C54" s="9">
        <f>C53+14</f>
        <v>41799</v>
      </c>
      <c r="D54" s="8"/>
      <c r="E54" s="10">
        <f>0.9^B54</f>
        <v>0.007069650490151055</v>
      </c>
      <c r="F54" s="10">
        <f>$F$7*E54</f>
        <v>0.1413930098030211</v>
      </c>
      <c r="G54" s="10">
        <f>E53-E54</f>
        <v>0.0007855167211278952</v>
      </c>
      <c r="H54" s="10">
        <f>F54-F53</f>
        <v>-0.015710334422557898</v>
      </c>
      <c r="I54" s="10">
        <f>E54*$B$3</f>
        <v>0.7069650490151056</v>
      </c>
      <c r="J54" s="10">
        <f>(1-E54)*$B$3</f>
        <v>99.29303495098489</v>
      </c>
      <c r="K54" s="11"/>
      <c r="L54" s="15"/>
      <c r="M54" s="8"/>
      <c r="N54" s="8"/>
      <c r="O54" s="8"/>
    </row>
    <row r="55" spans="1:15" ht="12" hidden="1">
      <c r="A55" s="8">
        <f>B55*2</f>
        <v>96</v>
      </c>
      <c r="B55" s="8">
        <v>48</v>
      </c>
      <c r="C55" s="9">
        <f>C54+14</f>
        <v>41813</v>
      </c>
      <c r="D55" s="8"/>
      <c r="E55" s="10">
        <f>0.9^B55</f>
        <v>0.00636268544113595</v>
      </c>
      <c r="F55" s="10">
        <f>$F$7*E55</f>
        <v>0.127253708822719</v>
      </c>
      <c r="G55" s="10">
        <f>E54-E55</f>
        <v>0.0007069650490151057</v>
      </c>
      <c r="H55" s="10">
        <f>F55-F54</f>
        <v>-0.01413930098030211</v>
      </c>
      <c r="I55" s="10">
        <f>E55*$B$3</f>
        <v>0.636268544113595</v>
      </c>
      <c r="J55" s="10">
        <f>(1-E55)*$B$3</f>
        <v>99.36373145588641</v>
      </c>
      <c r="K55" s="11"/>
      <c r="L55" s="8"/>
      <c r="M55" s="8"/>
      <c r="N55" s="8"/>
      <c r="O55" s="8"/>
    </row>
    <row r="56" spans="1:15" ht="12" hidden="1">
      <c r="A56" s="8">
        <f>B56*2</f>
        <v>98</v>
      </c>
      <c r="B56" s="8">
        <v>49</v>
      </c>
      <c r="C56" s="9">
        <f>C55+14</f>
        <v>41827</v>
      </c>
      <c r="D56" s="8"/>
      <c r="E56" s="10">
        <f>0.9^B56</f>
        <v>0.005726416897022355</v>
      </c>
      <c r="F56" s="10">
        <f>$F$7*E56</f>
        <v>0.11452833794044709</v>
      </c>
      <c r="G56" s="10">
        <f>E55-E56</f>
        <v>0.0006362685441135951</v>
      </c>
      <c r="H56" s="10">
        <f>F56-F55</f>
        <v>-0.012725370882271908</v>
      </c>
      <c r="I56" s="10">
        <f>E56*$B$3</f>
        <v>0.5726416897022355</v>
      </c>
      <c r="J56" s="10">
        <f>(1-E56)*$B$3</f>
        <v>99.42735831029776</v>
      </c>
      <c r="K56" s="11"/>
      <c r="L56" s="8"/>
      <c r="M56" s="8"/>
      <c r="N56" s="8"/>
      <c r="O56" s="8"/>
    </row>
    <row r="57" spans="1:15" ht="12" hidden="1">
      <c r="A57" s="8">
        <f>B57*2</f>
        <v>100</v>
      </c>
      <c r="B57" s="8">
        <v>50</v>
      </c>
      <c r="C57" s="9">
        <f>C56+14</f>
        <v>41841</v>
      </c>
      <c r="D57" s="8"/>
      <c r="E57" s="10">
        <f>0.9^B57</f>
        <v>0.00515377520732012</v>
      </c>
      <c r="F57" s="10">
        <f>$F$7*E57</f>
        <v>0.10307550414640239</v>
      </c>
      <c r="G57" s="10">
        <f>E56-E57</f>
        <v>0.000572641689702235</v>
      </c>
      <c r="H57" s="10">
        <f>F57-F56</f>
        <v>-0.0114528337940447</v>
      </c>
      <c r="I57" s="10">
        <f>E57*$B$3</f>
        <v>0.5153775207320119</v>
      </c>
      <c r="J57" s="10">
        <f>(1-E57)*$B$3</f>
        <v>99.484622479268</v>
      </c>
      <c r="K57" s="11"/>
      <c r="L57" s="8"/>
      <c r="M57" s="8"/>
      <c r="N57" s="8"/>
      <c r="O57" s="8"/>
    </row>
    <row r="58" spans="1:15" ht="12" hidden="1">
      <c r="A58" s="8">
        <f>B58*2</f>
        <v>102</v>
      </c>
      <c r="B58" s="8">
        <v>51</v>
      </c>
      <c r="C58" s="9">
        <f>C57+14</f>
        <v>41855</v>
      </c>
      <c r="D58" s="8"/>
      <c r="E58" s="10">
        <f>0.9^B58</f>
        <v>0.004638397686588108</v>
      </c>
      <c r="F58" s="10">
        <f>$F$7*E58</f>
        <v>0.09276795373176216</v>
      </c>
      <c r="G58" s="10">
        <f>E57-E58</f>
        <v>0.0005153775207320114</v>
      </c>
      <c r="H58" s="10">
        <f>F58-F57</f>
        <v>-0.010307550414640224</v>
      </c>
      <c r="I58" s="10">
        <f>E58*$B$3</f>
        <v>0.4638397686588108</v>
      </c>
      <c r="J58" s="10">
        <f>(1-E58)*$B$3</f>
        <v>99.53616023134119</v>
      </c>
      <c r="K58" s="11"/>
      <c r="L58" s="8"/>
      <c r="M58" s="8"/>
      <c r="N58" s="8"/>
      <c r="O58" s="8"/>
    </row>
    <row r="59" spans="1:15" ht="12" hidden="1">
      <c r="A59" s="8">
        <f>B59*2</f>
        <v>104</v>
      </c>
      <c r="B59" s="8">
        <v>52</v>
      </c>
      <c r="C59" s="9">
        <f>C58+14</f>
        <v>41869</v>
      </c>
      <c r="D59" s="8"/>
      <c r="E59" s="10">
        <f>0.9^B59</f>
        <v>0.004174557917929297</v>
      </c>
      <c r="F59" s="10">
        <f>$F$7*E59</f>
        <v>0.08349115835858595</v>
      </c>
      <c r="G59" s="10">
        <f>E58-E59</f>
        <v>0.0004638397686588108</v>
      </c>
      <c r="H59" s="10">
        <f>F59-F58</f>
        <v>-0.009276795373176216</v>
      </c>
      <c r="I59" s="10">
        <f>E59*$B$3</f>
        <v>0.41745579179292974</v>
      </c>
      <c r="J59" s="10">
        <f>(1-E59)*$B$3</f>
        <v>99.58254420820707</v>
      </c>
      <c r="K59" s="11"/>
      <c r="L59" s="8"/>
      <c r="M59" s="8"/>
      <c r="N59" s="8"/>
      <c r="O59" s="8"/>
    </row>
  </sheetData>
  <sheetProtection sheet="1"/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</dc:creator>
  <cp:keywords/>
  <dc:description/>
  <cp:lastModifiedBy>carole </cp:lastModifiedBy>
  <dcterms:created xsi:type="dcterms:W3CDTF">2012-07-18T21:46:15Z</dcterms:created>
  <dcterms:modified xsi:type="dcterms:W3CDTF">2012-08-25T15:22:24Z</dcterms:modified>
  <cp:category/>
  <cp:version/>
  <cp:contentType/>
  <cp:contentStatus/>
  <cp:revision>12</cp:revision>
</cp:coreProperties>
</file>